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bookViews>
    <workbookView xWindow="-120" yWindow="-120" windowWidth="23250" windowHeight="13170"/>
  </bookViews>
  <sheets>
    <sheet name="Foglio1" sheetId="1" r:id="rId1"/>
  </sheets>
  <definedNames>
    <definedName name="_xlnm.Print_Area" localSheetId="0">Foglio1!$A$1:$H$43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B64" i="1" s="1"/>
  <c r="C63" i="1"/>
  <c r="B63" i="1" s="1"/>
  <c r="C62" i="1"/>
  <c r="B62" i="1" s="1"/>
  <c r="G49" i="1"/>
  <c r="H55" i="1" l="1"/>
  <c r="K53" i="1" l="1"/>
  <c r="K54" i="1" s="1"/>
  <c r="K55" i="1" s="1"/>
  <c r="K56" i="1" s="1"/>
  <c r="K57" i="1" s="1"/>
  <c r="H53" i="1"/>
  <c r="H52" i="1"/>
  <c r="H51" i="1"/>
  <c r="H49" i="1"/>
  <c r="C60" i="1"/>
  <c r="B60" i="1" s="1"/>
  <c r="C59" i="1"/>
  <c r="B59" i="1" s="1"/>
  <c r="G15" i="1" s="1"/>
  <c r="C58" i="1"/>
  <c r="B58" i="1" s="1"/>
  <c r="C57" i="1"/>
  <c r="B57" i="1" s="1"/>
  <c r="C56" i="1"/>
  <c r="B56" i="1" s="1"/>
  <c r="C55" i="1"/>
  <c r="B55" i="1" s="1"/>
  <c r="C54" i="1"/>
  <c r="B54" i="1" s="1"/>
  <c r="C53" i="1"/>
  <c r="B53" i="1" s="1"/>
  <c r="C52" i="1"/>
  <c r="B52" i="1" s="1"/>
  <c r="C51" i="1"/>
  <c r="B51" i="1" s="1"/>
  <c r="C50" i="1"/>
  <c r="B50" i="1" s="1"/>
  <c r="C49" i="1"/>
  <c r="B49" i="1" s="1"/>
  <c r="H56" i="1" l="1"/>
  <c r="G22" i="1" s="1"/>
  <c r="H27" i="1" l="1"/>
  <c r="H31" i="1" s="1"/>
  <c r="H33" i="1" s="1"/>
  <c r="H38" i="1" s="1"/>
  <c r="H42" i="1" s="1"/>
</calcChain>
</file>

<file path=xl/comments1.xml><?xml version="1.0" encoding="utf-8"?>
<comments xmlns="http://schemas.openxmlformats.org/spreadsheetml/2006/main">
  <authors>
    <author>User Pc</author>
  </authors>
  <commentList>
    <comment ref="H34" authorId="0" shapeId="0">
      <text>
        <r>
          <rPr>
            <b/>
            <sz val="8"/>
            <color indexed="10"/>
            <rFont val="Tahoma"/>
            <family val="2"/>
          </rPr>
          <t>NB: abbiamo indicato il 2,32% Perché è il tasso medio annuo praticato in caso di mutuo a tasso fisso al 1° trimestre 2020.</t>
        </r>
      </text>
    </comment>
    <comment ref="H35" authorId="0" shapeId="0">
      <text>
        <r>
          <rPr>
            <b/>
            <sz val="8"/>
            <color indexed="10"/>
            <rFont val="Tahoma"/>
            <family val="2"/>
          </rPr>
          <t>12 rate sono le rate mensii pagate nell'anno; puoi indicare scadenze diverse, per es, indica 6 per quelle bimestrali o 2 per quelle semestrali, ecc.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<sst xmlns="http://schemas.openxmlformats.org/spreadsheetml/2006/main" count="54" uniqueCount="54">
  <si>
    <t>Esempio di simulazione del "merito creditizio"</t>
  </si>
  <si>
    <t>Parametro</t>
  </si>
  <si>
    <t>link utile: (https://www.inps.it/nuovoportaleinps/default.aspx?itemdir=46169)</t>
  </si>
  <si>
    <t xml:space="preserve">Specifica in numero delle rate da pagare ogni anno </t>
  </si>
  <si>
    <t>Gli anni entro i quali rimborsare il mutuo/finanziamento</t>
  </si>
  <si>
    <t>Somma massima netta che all'Ente Finanziatore avrebbe potuto concedere</t>
  </si>
  <si>
    <t>(B) Ammontare mensile necessario perché il Nucleo familiare possa mantenere un dignitoso tenore di vita</t>
  </si>
  <si>
    <t>(A_B_C)</t>
  </si>
  <si>
    <t>Residuo reddito disponibile mensile</t>
  </si>
  <si>
    <t>Digita la somma erogata dall'Ente …................... Con mutuo/finanziamento in data …............................</t>
  </si>
  <si>
    <t>Il Sogetto Finanziatore ha tenuto conto del merito creditizio?</t>
  </si>
  <si>
    <t>Foglio xls di calcolo del merito creditizio del debitore valutato dal Gestore</t>
  </si>
  <si>
    <t>Il risultato andrà riportato nella relazione particolareggiata del Gestore.</t>
  </si>
  <si>
    <t>Indica il tasso di interesse Tan al quale è stato concesso il mutuo/finanziamento</t>
  </si>
  <si>
    <t>La finalità è quella di fornire un criterio trasparente che determini la soglia massima del mutuo/finanziamento che il soggetto avrebbe potuto richiedere</t>
  </si>
  <si>
    <t xml:space="preserve">a titolo di mutuo/finanziamento e quindi se l'Ente Finanziatore al momento della sottoscrizione del finanziamento abbia o meno tenuto conto </t>
  </si>
  <si>
    <t>del merito creditizio</t>
  </si>
  <si>
    <t>Anno</t>
  </si>
  <si>
    <t>Importo mensile (importo annuo /12 mensilità)</t>
  </si>
  <si>
    <t>Importo annuo 
*13 mensilità</t>
  </si>
  <si>
    <t xml:space="preserve">Ammontare dell'assegno mensile </t>
  </si>
  <si>
    <t>indicare numero componenti</t>
  </si>
  <si>
    <t>Contrassegnare con "X" se ci sono figli disabili</t>
  </si>
  <si>
    <t>Contrassegnare con "X" se ci sono 3 figli</t>
  </si>
  <si>
    <t>Contrassegnare con "X" se ci sono 4 figli</t>
  </si>
  <si>
    <t>Contrassegnare con "X" se ci sono 5 figli</t>
  </si>
  <si>
    <t>Contrassegnare con "X" se ci sono figli minorenni</t>
  </si>
  <si>
    <t>Contrassegnare con "X" se ci sono figli &lt; 3 anni</t>
  </si>
  <si>
    <t>COEFFICIENTE TOTALE PER LA SCALA EQUIVALENZA</t>
  </si>
  <si>
    <t>figli disabili</t>
  </si>
  <si>
    <t>3 figli</t>
  </si>
  <si>
    <t>4 figli</t>
  </si>
  <si>
    <t>5 figli</t>
  </si>
  <si>
    <t>figli minorenni</t>
  </si>
  <si>
    <t>DETTAGLIO del Foglio xls di calcolo sovrastante</t>
  </si>
  <si>
    <t>Digita l'anno di erogazione del finanziamento</t>
  </si>
  <si>
    <t>(C) Digita l'importo complessivo di rate mensili di finanziamenti precedentemente sottoscritti (inserire date sottoscrizione)</t>
  </si>
  <si>
    <t>Numero 
componenti</t>
  </si>
  <si>
    <t>Ulteriori 
maggiorazioni</t>
  </si>
  <si>
    <t>DETERMINAZIONE DELL'ASSEGNO SOCIALE</t>
  </si>
  <si>
    <t>figli&lt;3 anni</t>
  </si>
  <si>
    <t xml:space="preserve">Il valore dell'assegno sociale mensile rapportato a 12 mensilità è automaticamente determinato in funzione dell'anno  </t>
  </si>
  <si>
    <t xml:space="preserve">di erogazione del finanziamento </t>
  </si>
  <si>
    <t xml:space="preserve">Digita il numero dei componenti il Nucleo Familiare da Stato di famiglia ufficiale </t>
  </si>
  <si>
    <t>(il valore si inserisce in automatico nella Tabella sottostante Determinazione Scala Equivalenze)</t>
  </si>
  <si>
    <t>Indica descrittivamente le peculiarità relative al caso specifico per la maggioraz. Scala E.Isee (es presenza figli disabili ecc….)</t>
  </si>
  <si>
    <t>compila la tabella sottostante indicando con la X le peculiarità individuate</t>
  </si>
  <si>
    <t>Il coefficiente della scala di equivalenza ISEE verrà individuato in automatico</t>
  </si>
  <si>
    <t>In automativo viene riportato il Reddito disponibile sopra determinato</t>
  </si>
  <si>
    <t>(A) Digita il reddito mensile netto disponibile rapportato a 12 mensilità</t>
  </si>
  <si>
    <t>link utile Assegno Sociale.: (https://www.inps.it/nuovoportaleinps/default.aspx?itemdir=50184)</t>
  </si>
  <si>
    <t>DETERMINAZIONE SCALA EQUIVALENZA ISEE VALIDA AL 2021</t>
  </si>
  <si>
    <t>Il File xls permette di calcolare  il "merito creditizio del soggetto finanziatore"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</si>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</sst>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\-&quot;€&quot;\ #,##0.00"/>
    <numFmt numFmtId="164" formatCode="General_)"/>
    <numFmt numFmtId="165" formatCode="mmm\ yy"/>
    <numFmt numFmtId="166" formatCode="&quot;€&quot;\ #,##0.00"/>
  </numFmts>
  <fonts count="3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3366"/>
      <name val="Arial Black"/>
      <family val="2"/>
    </font>
    <font>
      <sz val="10"/>
      <color indexed="9"/>
      <name val="Arial Black"/>
      <family val="2"/>
    </font>
    <font>
      <b/>
      <sz val="10"/>
      <color indexed="9"/>
      <name val="Arial Black"/>
    </font>
    <font>
      <u/>
      <sz val="10"/>
      <color indexed="9"/>
      <name val="Arial Black"/>
    </font>
    <font>
      <b/>
      <sz val="9"/>
      <color theme="1"/>
      <name val="Arial"/>
      <family val="2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u/>
      <sz val="10"/>
      <color theme="1"/>
      <name val="Arial Black"/>
      <family val="2"/>
    </font>
    <font>
      <b/>
      <sz val="10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Verdana"/>
      <family val="2"/>
    </font>
    <font>
      <b/>
      <sz val="10"/>
      <color rgb="FF0000FF"/>
      <name val="Verdana"/>
      <family val="2"/>
    </font>
    <font>
      <b/>
      <sz val="9"/>
      <color theme="1"/>
      <name val="Verdana"/>
      <family val="2"/>
    </font>
    <font>
      <b/>
      <sz val="11"/>
      <color rgb="FF0000FF"/>
      <name val="Arial"/>
      <family val="2"/>
    </font>
    <font>
      <b/>
      <sz val="10"/>
      <color rgb="FF002060"/>
      <name val="Verdana"/>
      <family val="2"/>
    </font>
    <font>
      <b/>
      <sz val="10"/>
      <color rgb="FFFF0000"/>
      <name val="Verdana"/>
      <family val="2"/>
    </font>
    <font>
      <b/>
      <u/>
      <sz val="10"/>
      <color theme="10"/>
      <name val="Arial"/>
      <family val="2"/>
    </font>
    <font>
      <b/>
      <sz val="8"/>
      <color indexed="10"/>
      <name val="Tahoma"/>
      <family val="2"/>
    </font>
    <font>
      <sz val="8"/>
      <color indexed="81"/>
      <name val="Tahoma"/>
      <family val="2"/>
    </font>
    <font>
      <b/>
      <sz val="9"/>
      <color theme="3"/>
      <name val="Arial"/>
      <family val="2"/>
    </font>
    <font>
      <sz val="9"/>
      <color rgb="FF49535D"/>
      <name val="Helvetica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0000FF"/>
      <name val="Arial"/>
      <family val="2"/>
    </font>
    <font>
      <u/>
      <sz val="10"/>
      <color theme="1"/>
      <name val="Arial"/>
      <family val="2"/>
    </font>
    <font>
      <sz val="11"/>
      <color rgb="FF003366"/>
      <name val="Arial Black"/>
      <family val="2"/>
    </font>
    <font>
      <b/>
      <sz val="8"/>
      <color theme="3"/>
      <name val="Arial"/>
      <family val="2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5">
    <xf numFmtId="0" fontId="0" fillId="0" borderId="0" xfId="0"/>
    <xf numFmtId="164" fontId="2" fillId="0" borderId="2" xfId="0" applyNumberFormat="1" applyFont="1" applyBorder="1" applyAlignment="1">
      <alignment horizontal="left" vertical="center"/>
    </xf>
    <xf numFmtId="165" fontId="3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left" vertical="center"/>
    </xf>
    <xf numFmtId="165" fontId="3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164" fontId="6" fillId="0" borderId="4" xfId="0" applyNumberFormat="1" applyFont="1" applyBorder="1" applyAlignment="1">
      <alignment horizontal="left" vertical="center"/>
    </xf>
    <xf numFmtId="165" fontId="7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0" fontId="11" fillId="0" borderId="4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4" xfId="0" applyFont="1" applyBorder="1"/>
    <xf numFmtId="0" fontId="12" fillId="0" borderId="0" xfId="0" applyFont="1" applyBorder="1"/>
    <xf numFmtId="0" fontId="0" fillId="0" borderId="4" xfId="0" applyBorder="1"/>
    <xf numFmtId="0" fontId="0" fillId="0" borderId="7" xfId="0" applyBorder="1"/>
    <xf numFmtId="164" fontId="21" fillId="0" borderId="4" xfId="0" applyNumberFormat="1" applyFont="1" applyBorder="1" applyAlignment="1">
      <alignment horizontal="left" vertical="center"/>
    </xf>
    <xf numFmtId="166" fontId="13" fillId="2" borderId="1" xfId="0" applyNumberFormat="1" applyFont="1" applyFill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6" fontId="13" fillId="2" borderId="11" xfId="0" applyNumberFormat="1" applyFont="1" applyFill="1" applyBorder="1" applyAlignment="1">
      <alignment vertical="center"/>
    </xf>
    <xf numFmtId="164" fontId="10" fillId="0" borderId="9" xfId="0" applyNumberFormat="1" applyFont="1" applyBorder="1" applyAlignment="1">
      <alignment horizontal="left" vertical="center"/>
    </xf>
    <xf numFmtId="0" fontId="0" fillId="0" borderId="10" xfId="0" applyBorder="1"/>
    <xf numFmtId="3" fontId="13" fillId="2" borderId="1" xfId="0" applyNumberFormat="1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vertical="center"/>
    </xf>
    <xf numFmtId="0" fontId="22" fillId="0" borderId="4" xfId="0" applyFont="1" applyBorder="1"/>
    <xf numFmtId="0" fontId="18" fillId="0" borderId="8" xfId="1" applyFont="1" applyBorder="1" applyAlignment="1" applyProtection="1"/>
    <xf numFmtId="0" fontId="15" fillId="0" borderId="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8" fontId="17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9" xfId="0" applyBorder="1"/>
    <xf numFmtId="4" fontId="23" fillId="0" borderId="11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164" fontId="6" fillId="0" borderId="6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6" fontId="13" fillId="0" borderId="5" xfId="0" applyNumberFormat="1" applyFont="1" applyFill="1" applyBorder="1" applyAlignment="1">
      <alignment vertical="center"/>
    </xf>
    <xf numFmtId="10" fontId="13" fillId="0" borderId="5" xfId="0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4" fillId="0" borderId="5" xfId="0" applyFont="1" applyBorder="1"/>
    <xf numFmtId="0" fontId="0" fillId="0" borderId="0" xfId="0" applyProtection="1">
      <protection hidden="1"/>
    </xf>
    <xf numFmtId="0" fontId="24" fillId="3" borderId="10" xfId="0" applyFont="1" applyFill="1" applyBorder="1" applyProtection="1">
      <protection locked="0"/>
    </xf>
    <xf numFmtId="4" fontId="24" fillId="3" borderId="11" xfId="0" applyNumberFormat="1" applyFont="1" applyFill="1" applyBorder="1" applyProtection="1">
      <protection hidden="1"/>
    </xf>
    <xf numFmtId="0" fontId="0" fillId="0" borderId="0" xfId="0" applyProtection="1">
      <protection locked="0"/>
    </xf>
    <xf numFmtId="166" fontId="13" fillId="2" borderId="0" xfId="0" applyNumberFormat="1" applyFont="1" applyFill="1" applyBorder="1" applyAlignment="1">
      <alignment vertical="center"/>
    </xf>
    <xf numFmtId="4" fontId="25" fillId="0" borderId="0" xfId="0" applyNumberFormat="1" applyFont="1" applyBorder="1" applyAlignment="1">
      <alignment horizontal="center" wrapText="1"/>
    </xf>
    <xf numFmtId="4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center"/>
      <protection locked="0"/>
    </xf>
    <xf numFmtId="4" fontId="0" fillId="4" borderId="0" xfId="0" applyNumberFormat="1" applyFill="1" applyBorder="1" applyProtection="1">
      <protection hidden="1"/>
    </xf>
    <xf numFmtId="0" fontId="0" fillId="0" borderId="0" xfId="0" applyBorder="1" applyAlignment="1">
      <alignment horizontal="center"/>
    </xf>
    <xf numFmtId="0" fontId="0" fillId="4" borderId="0" xfId="0" applyFill="1" applyBorder="1" applyProtection="1">
      <protection hidden="1"/>
    </xf>
    <xf numFmtId="0" fontId="0" fillId="0" borderId="0" xfId="0" applyBorder="1" applyProtection="1">
      <protection locked="0"/>
    </xf>
    <xf numFmtId="0" fontId="0" fillId="0" borderId="0" xfId="0" applyBorder="1" applyProtection="1">
      <protection hidden="1"/>
    </xf>
    <xf numFmtId="0" fontId="9" fillId="0" borderId="0" xfId="0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Alignment="1">
      <alignment horizontal="center" vertical="center"/>
    </xf>
    <xf numFmtId="0" fontId="0" fillId="0" borderId="0" xfId="0" applyFill="1"/>
    <xf numFmtId="164" fontId="27" fillId="0" borderId="0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24" fillId="6" borderId="15" xfId="0" applyFont="1" applyFill="1" applyBorder="1"/>
    <xf numFmtId="0" fontId="25" fillId="0" borderId="16" xfId="0" applyFont="1" applyBorder="1" applyAlignment="1">
      <alignment horizontal="center" wrapText="1"/>
    </xf>
    <xf numFmtId="4" fontId="25" fillId="0" borderId="17" xfId="0" applyNumberFormat="1" applyFont="1" applyBorder="1" applyAlignment="1">
      <alignment horizontal="center" wrapText="1"/>
    </xf>
    <xf numFmtId="0" fontId="0" fillId="0" borderId="16" xfId="0" applyBorder="1" applyProtection="1">
      <protection hidden="1"/>
    </xf>
    <xf numFmtId="4" fontId="0" fillId="0" borderId="17" xfId="0" applyNumberFormat="1" applyBorder="1" applyProtection="1">
      <protection hidden="1"/>
    </xf>
    <xf numFmtId="0" fontId="0" fillId="0" borderId="16" xfId="0" applyBorder="1"/>
    <xf numFmtId="0" fontId="24" fillId="3" borderId="21" xfId="0" applyFont="1" applyFill="1" applyBorder="1"/>
    <xf numFmtId="166" fontId="26" fillId="0" borderId="1" xfId="0" applyNumberFormat="1" applyFont="1" applyFill="1" applyBorder="1" applyAlignment="1">
      <alignment vertical="center"/>
    </xf>
    <xf numFmtId="0" fontId="0" fillId="6" borderId="18" xfId="0" applyFill="1" applyBorder="1"/>
    <xf numFmtId="0" fontId="0" fillId="6" borderId="20" xfId="0" applyFill="1" applyBorder="1"/>
    <xf numFmtId="0" fontId="0" fillId="0" borderId="17" xfId="0" applyBorder="1" applyAlignment="1">
      <alignment horizontal="center"/>
    </xf>
    <xf numFmtId="164" fontId="29" fillId="0" borderId="4" xfId="0" applyNumberFormat="1" applyFont="1" applyBorder="1" applyAlignment="1">
      <alignment horizontal="left" vertical="center"/>
    </xf>
    <xf numFmtId="165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3" fontId="0" fillId="0" borderId="0" xfId="0" applyNumberFormat="1" applyBorder="1" applyAlignment="1" applyProtection="1">
      <alignment horizontal="center"/>
      <protection locked="0"/>
    </xf>
    <xf numFmtId="166" fontId="26" fillId="0" borderId="0" xfId="0" applyNumberFormat="1" applyFont="1" applyFill="1" applyBorder="1" applyAlignment="1">
      <alignment vertical="center"/>
    </xf>
    <xf numFmtId="0" fontId="0" fillId="0" borderId="22" xfId="0" applyBorder="1" applyAlignment="1">
      <alignment horizontal="center" wrapText="1"/>
    </xf>
    <xf numFmtId="0" fontId="22" fillId="0" borderId="6" xfId="0" applyFont="1" applyBorder="1"/>
    <xf numFmtId="0" fontId="0" fillId="0" borderId="23" xfId="0" applyBorder="1" applyProtection="1">
      <protection hidden="1"/>
    </xf>
    <xf numFmtId="4" fontId="0" fillId="0" borderId="7" xfId="0" applyNumberFormat="1" applyBorder="1" applyProtection="1">
      <protection hidden="1"/>
    </xf>
    <xf numFmtId="4" fontId="0" fillId="0" borderId="24" xfId="0" applyNumberFormat="1" applyBorder="1" applyProtection="1">
      <protection hidden="1"/>
    </xf>
    <xf numFmtId="0" fontId="0" fillId="0" borderId="23" xfId="0" applyBorder="1"/>
    <xf numFmtId="0" fontId="0" fillId="0" borderId="7" xfId="0" applyBorder="1" applyProtection="1">
      <protection locked="0"/>
    </xf>
    <xf numFmtId="0" fontId="0" fillId="0" borderId="7" xfId="0" applyBorder="1" applyProtection="1">
      <protection hidden="1"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/>
    </xf>
    <xf numFmtId="0" fontId="30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164" fontId="28" fillId="5" borderId="13" xfId="0" applyNumberFormat="1" applyFont="1" applyFill="1" applyBorder="1" applyAlignment="1">
      <alignment horizontal="center" vertical="center" wrapText="1"/>
    </xf>
    <xf numFmtId="164" fontId="28" fillId="5" borderId="14" xfId="0" applyNumberFormat="1" applyFont="1" applyFill="1" applyBorder="1" applyAlignment="1">
      <alignment horizontal="center" vertical="center" wrapText="1"/>
    </xf>
    <xf numFmtId="0" fontId="24" fillId="6" borderId="15" xfId="0" applyFont="1" applyFill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24" fillId="6" borderId="19" xfId="0" applyFont="1" applyFill="1" applyBorder="1" applyAlignment="1">
      <alignment horizontal="center"/>
    </xf>
    <xf numFmtId="0" fontId="0" fillId="4" borderId="0" xfId="0" applyFill="1" applyBorder="1" applyAlignment="1" applyProtection="1">
      <alignment horizontal="right"/>
      <protection hidden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6"/>
  <sheetViews>
    <sheetView showGridLines="0" tabSelected="1" workbookViewId="0">
      <selection activeCell="F47" sqref="F47:H47"/>
    </sheetView>
  </sheetViews>
  <sheetFormatPr defaultRowHeight="15" x14ac:dyDescent="0.25"/>
  <cols>
    <col min="1" max="1" width="8.28515625" customWidth="1"/>
    <col min="2" max="2" width="12.140625" customWidth="1"/>
    <col min="5" max="5" width="5.42578125" customWidth="1"/>
    <col min="6" max="6" width="51.28515625" customWidth="1"/>
    <col min="7" max="7" width="12.42578125" bestFit="1" customWidth="1"/>
    <col min="8" max="8" width="18.42578125" customWidth="1"/>
    <col min="9" max="9" width="3" customWidth="1"/>
    <col min="10" max="10" width="11.28515625" customWidth="1"/>
    <col min="11" max="12" width="10" customWidth="1"/>
  </cols>
  <sheetData>
    <row r="1" spans="1:8" ht="15.75" thickBot="1" x14ac:dyDescent="0.3">
      <c r="A1" s="1" t="s">
        <v>11</v>
      </c>
      <c r="B1" s="2"/>
      <c r="C1" s="3"/>
      <c r="D1" s="4"/>
      <c r="E1" s="4"/>
      <c r="F1" s="5"/>
      <c r="G1" s="5"/>
      <c r="H1" s="51"/>
    </row>
    <row r="2" spans="1:8" ht="10.5" customHeight="1" x14ac:dyDescent="0.25">
      <c r="A2" s="6"/>
      <c r="B2" s="7"/>
      <c r="C2" s="8"/>
      <c r="D2" s="9"/>
      <c r="E2" s="9"/>
      <c r="F2" s="10"/>
      <c r="G2" s="10"/>
      <c r="H2" s="52"/>
    </row>
    <row r="3" spans="1:8" x14ac:dyDescent="0.25">
      <c r="A3" s="13" t="s">
        <v>52</v>
      </c>
      <c r="B3" s="14"/>
      <c r="C3" s="15"/>
      <c r="D3" s="16"/>
      <c r="E3" s="16"/>
      <c r="F3" s="17"/>
      <c r="G3" s="17"/>
      <c r="H3" s="53"/>
    </row>
    <row r="4" spans="1:8" x14ac:dyDescent="0.25">
      <c r="A4" s="13" t="s">
        <v>14</v>
      </c>
      <c r="B4" s="14"/>
      <c r="C4" s="15"/>
      <c r="D4" s="16"/>
      <c r="E4" s="16"/>
      <c r="F4" s="17"/>
      <c r="G4" s="17"/>
      <c r="H4" s="53"/>
    </row>
    <row r="5" spans="1:8" x14ac:dyDescent="0.25">
      <c r="A5" s="13" t="s">
        <v>15</v>
      </c>
      <c r="B5" s="14"/>
      <c r="C5" s="15"/>
      <c r="D5" s="16"/>
      <c r="E5" s="16"/>
      <c r="F5" s="17"/>
      <c r="G5" s="17"/>
      <c r="H5" s="53"/>
    </row>
    <row r="6" spans="1:8" x14ac:dyDescent="0.25">
      <c r="A6" s="13" t="s">
        <v>16</v>
      </c>
      <c r="B6" s="14"/>
      <c r="C6" s="15"/>
      <c r="D6" s="16"/>
      <c r="E6" s="16"/>
      <c r="F6" s="17"/>
      <c r="G6" s="17"/>
      <c r="H6" s="53"/>
    </row>
    <row r="7" spans="1:8" ht="9.75" customHeight="1" x14ac:dyDescent="0.25">
      <c r="A7" s="13"/>
      <c r="B7" s="14"/>
      <c r="C7" s="15"/>
      <c r="D7" s="16"/>
      <c r="E7" s="16"/>
      <c r="F7" s="17"/>
      <c r="G7" s="17"/>
      <c r="H7" s="53"/>
    </row>
    <row r="8" spans="1:8" x14ac:dyDescent="0.25">
      <c r="A8" s="18" t="s">
        <v>0</v>
      </c>
      <c r="B8" s="14"/>
      <c r="C8" s="15"/>
      <c r="D8" s="16"/>
      <c r="E8" s="16"/>
      <c r="F8" s="17"/>
      <c r="G8" s="17"/>
      <c r="H8" s="53"/>
    </row>
    <row r="9" spans="1:8" ht="9" customHeight="1" x14ac:dyDescent="0.25">
      <c r="A9" s="18"/>
      <c r="B9" s="14"/>
      <c r="C9" s="15"/>
      <c r="D9" s="16"/>
      <c r="E9" s="16"/>
      <c r="F9" s="17"/>
      <c r="G9" s="17"/>
      <c r="H9" s="53"/>
    </row>
    <row r="10" spans="1:8" ht="15" customHeight="1" x14ac:dyDescent="0.25">
      <c r="A10" s="13" t="s">
        <v>49</v>
      </c>
      <c r="B10" s="14"/>
      <c r="C10" s="15"/>
      <c r="D10" s="16"/>
      <c r="E10" s="16"/>
      <c r="F10" s="17"/>
      <c r="H10" s="28">
        <v>1600</v>
      </c>
    </row>
    <row r="11" spans="1:8" ht="8.25" customHeight="1" x14ac:dyDescent="0.25">
      <c r="A11" s="13"/>
      <c r="B11" s="14"/>
      <c r="C11" s="15"/>
      <c r="D11" s="16"/>
      <c r="E11" s="16"/>
      <c r="F11" s="17"/>
      <c r="G11" s="17"/>
      <c r="H11" s="53"/>
    </row>
    <row r="12" spans="1:8" ht="8.25" customHeight="1" x14ac:dyDescent="0.25">
      <c r="A12" s="13"/>
      <c r="B12" s="14"/>
      <c r="C12" s="15"/>
      <c r="D12" s="16"/>
      <c r="E12" s="16"/>
      <c r="F12" s="17"/>
      <c r="G12" s="17"/>
      <c r="H12" s="53"/>
    </row>
    <row r="13" spans="1:8" x14ac:dyDescent="0.25">
      <c r="A13" s="73" t="s">
        <v>35</v>
      </c>
      <c r="B13" s="74"/>
      <c r="C13" s="75"/>
      <c r="D13" s="76"/>
      <c r="E13" s="72"/>
      <c r="F13" s="48"/>
      <c r="G13" s="77">
        <v>2019</v>
      </c>
      <c r="H13" s="53"/>
    </row>
    <row r="14" spans="1:8" ht="6.75" customHeight="1" x14ac:dyDescent="0.25">
      <c r="A14" s="27"/>
      <c r="B14" s="14"/>
      <c r="C14" s="15"/>
      <c r="D14" s="16"/>
      <c r="E14" s="16"/>
      <c r="F14" s="17"/>
      <c r="G14" s="17"/>
      <c r="H14" s="53"/>
    </row>
    <row r="15" spans="1:8" x14ac:dyDescent="0.25">
      <c r="A15" s="27" t="s">
        <v>41</v>
      </c>
      <c r="B15" s="14"/>
      <c r="C15" s="15"/>
      <c r="D15" s="16"/>
      <c r="E15" s="16"/>
      <c r="F15" s="17"/>
      <c r="G15" s="85">
        <f>VLOOKUP(G13,A49:D64,2,FALSE )</f>
        <v>496.15583333333331</v>
      </c>
      <c r="H15" s="53"/>
    </row>
    <row r="16" spans="1:8" x14ac:dyDescent="0.25">
      <c r="A16" s="27" t="s">
        <v>42</v>
      </c>
      <c r="B16" s="14"/>
      <c r="C16" s="15"/>
      <c r="D16" s="16"/>
      <c r="E16" s="16"/>
      <c r="F16" s="17"/>
      <c r="G16" s="95"/>
      <c r="H16" s="53"/>
    </row>
    <row r="17" spans="1:8" x14ac:dyDescent="0.25">
      <c r="A17" s="38" t="s">
        <v>50</v>
      </c>
      <c r="B17" s="14"/>
      <c r="C17" s="15"/>
      <c r="D17" s="16"/>
      <c r="E17" s="16"/>
      <c r="F17" s="17"/>
      <c r="G17" s="48"/>
      <c r="H17" s="54"/>
    </row>
    <row r="18" spans="1:8" ht="12.75" customHeight="1" x14ac:dyDescent="0.25">
      <c r="A18" s="27"/>
      <c r="B18" s="14"/>
      <c r="C18" s="15"/>
      <c r="D18" s="16"/>
      <c r="E18" s="16"/>
      <c r="F18" s="17"/>
      <c r="G18" s="48"/>
      <c r="H18" s="54"/>
    </row>
    <row r="19" spans="1:8" x14ac:dyDescent="0.25">
      <c r="A19" s="27" t="s">
        <v>43</v>
      </c>
      <c r="B19" s="14"/>
      <c r="C19" s="15"/>
      <c r="D19" s="16"/>
      <c r="E19" s="16"/>
      <c r="F19" s="17"/>
      <c r="G19" s="36">
        <v>4</v>
      </c>
      <c r="H19" s="53"/>
    </row>
    <row r="20" spans="1:8" x14ac:dyDescent="0.25">
      <c r="A20" s="27" t="s">
        <v>44</v>
      </c>
      <c r="B20" s="14"/>
      <c r="C20" s="15"/>
      <c r="D20" s="16"/>
      <c r="E20" s="16"/>
      <c r="F20" s="17"/>
      <c r="G20" s="49"/>
      <c r="H20" s="53"/>
    </row>
    <row r="21" spans="1:8" ht="11.25" customHeight="1" x14ac:dyDescent="0.25">
      <c r="A21" s="27"/>
      <c r="B21" s="90"/>
      <c r="C21" s="91"/>
      <c r="D21" s="92"/>
      <c r="E21" s="92"/>
      <c r="F21" s="93"/>
      <c r="G21" s="49"/>
      <c r="H21" s="53"/>
    </row>
    <row r="22" spans="1:8" x14ac:dyDescent="0.25">
      <c r="A22" s="27" t="s">
        <v>47</v>
      </c>
      <c r="B22" s="14"/>
      <c r="C22" s="15"/>
      <c r="D22" s="16"/>
      <c r="E22" s="16"/>
      <c r="F22" s="17"/>
      <c r="G22" s="37">
        <f>+H56</f>
        <v>2.66</v>
      </c>
      <c r="H22" s="53"/>
    </row>
    <row r="23" spans="1:8" x14ac:dyDescent="0.25">
      <c r="A23" s="89" t="s">
        <v>45</v>
      </c>
      <c r="B23" s="90"/>
      <c r="C23" s="91"/>
      <c r="D23" s="92"/>
      <c r="E23" s="92"/>
      <c r="F23" s="93"/>
      <c r="G23" s="49"/>
      <c r="H23" s="53"/>
    </row>
    <row r="24" spans="1:8" x14ac:dyDescent="0.25">
      <c r="A24" s="89" t="s">
        <v>46</v>
      </c>
      <c r="B24" s="90"/>
      <c r="C24" s="91"/>
      <c r="D24" s="92"/>
      <c r="E24" s="92"/>
      <c r="F24" s="93"/>
      <c r="G24" s="49"/>
      <c r="H24" s="53"/>
    </row>
    <row r="25" spans="1:8" x14ac:dyDescent="0.25">
      <c r="A25" s="38" t="s">
        <v>2</v>
      </c>
      <c r="B25" s="14"/>
      <c r="C25" s="15"/>
      <c r="D25" s="16"/>
      <c r="E25" s="16"/>
      <c r="F25" s="17"/>
      <c r="G25" s="11"/>
      <c r="H25" s="53"/>
    </row>
    <row r="26" spans="1:8" ht="10.5" customHeight="1" x14ac:dyDescent="0.25">
      <c r="A26" s="97"/>
      <c r="B26" s="14"/>
      <c r="C26" s="15"/>
      <c r="D26" s="16"/>
      <c r="E26" s="16"/>
      <c r="F26" s="17"/>
      <c r="G26" s="17"/>
      <c r="H26" s="53"/>
    </row>
    <row r="27" spans="1:8" x14ac:dyDescent="0.25">
      <c r="A27" s="50" t="s">
        <v>6</v>
      </c>
      <c r="B27" s="29"/>
      <c r="C27" s="30"/>
      <c r="D27" s="31"/>
      <c r="E27" s="31"/>
      <c r="F27" s="32"/>
      <c r="G27" s="32"/>
      <c r="H27" s="33">
        <f>+G15*G22</f>
        <v>1319.7745166666666</v>
      </c>
    </row>
    <row r="28" spans="1:8" ht="9.75" customHeight="1" x14ac:dyDescent="0.25">
      <c r="A28" s="38"/>
      <c r="B28" s="14"/>
      <c r="C28" s="15"/>
      <c r="D28" s="16"/>
      <c r="E28" s="16"/>
      <c r="F28" s="17"/>
      <c r="G28" s="17"/>
      <c r="H28" s="55"/>
    </row>
    <row r="29" spans="1:8" x14ac:dyDescent="0.25">
      <c r="A29" s="13" t="s">
        <v>36</v>
      </c>
      <c r="B29" s="14"/>
      <c r="C29" s="15"/>
      <c r="D29" s="16"/>
      <c r="E29" s="16"/>
      <c r="F29" s="17"/>
      <c r="G29" s="28">
        <v>300</v>
      </c>
      <c r="H29" s="55"/>
    </row>
    <row r="30" spans="1:8" ht="9.75" customHeight="1" x14ac:dyDescent="0.25">
      <c r="A30" s="18"/>
      <c r="B30" s="14"/>
      <c r="C30" s="15"/>
      <c r="D30" s="16"/>
      <c r="E30" s="16"/>
      <c r="F30" s="17"/>
      <c r="G30" s="17"/>
      <c r="H30" s="12"/>
    </row>
    <row r="31" spans="1:8" x14ac:dyDescent="0.25">
      <c r="A31" s="34" t="s">
        <v>8</v>
      </c>
      <c r="B31" s="29"/>
      <c r="C31" s="30"/>
      <c r="D31" s="35"/>
      <c r="E31" s="35"/>
      <c r="F31" s="43" t="s">
        <v>7</v>
      </c>
      <c r="G31" s="35"/>
      <c r="H31" s="33">
        <f>+H10-H27-G29</f>
        <v>-19.774516666666614</v>
      </c>
    </row>
    <row r="32" spans="1:8" ht="8.25" customHeight="1" x14ac:dyDescent="0.25">
      <c r="A32" s="18"/>
      <c r="B32" s="14"/>
      <c r="C32" s="15"/>
      <c r="D32" s="16"/>
      <c r="E32" s="16"/>
      <c r="F32" s="17"/>
      <c r="G32" s="17"/>
      <c r="H32" s="53"/>
    </row>
    <row r="33" spans="1:12" x14ac:dyDescent="0.25">
      <c r="A33" s="19" t="s">
        <v>48</v>
      </c>
      <c r="B33" s="20"/>
      <c r="C33" s="20"/>
      <c r="D33" s="20"/>
      <c r="E33" s="20"/>
      <c r="F33" s="20"/>
      <c r="G33" s="11"/>
      <c r="H33" s="28">
        <f>+H31</f>
        <v>-19.774516666666614</v>
      </c>
    </row>
    <row r="34" spans="1:12" x14ac:dyDescent="0.25">
      <c r="A34" s="21" t="s">
        <v>13</v>
      </c>
      <c r="B34" s="22"/>
      <c r="C34" s="22"/>
      <c r="D34" s="22"/>
      <c r="E34" s="22"/>
      <c r="F34" s="22"/>
      <c r="G34" s="11"/>
      <c r="H34" s="56">
        <v>2.3199999999999998E-2</v>
      </c>
    </row>
    <row r="35" spans="1:12" x14ac:dyDescent="0.25">
      <c r="A35" s="19" t="s">
        <v>3</v>
      </c>
      <c r="B35" s="22"/>
      <c r="C35" s="22"/>
      <c r="D35" s="22"/>
      <c r="E35" s="22"/>
      <c r="F35" s="22"/>
      <c r="G35" s="11"/>
      <c r="H35" s="57">
        <v>12</v>
      </c>
    </row>
    <row r="36" spans="1:12" x14ac:dyDescent="0.25">
      <c r="A36" s="19" t="s">
        <v>4</v>
      </c>
      <c r="B36" s="22"/>
      <c r="C36" s="22"/>
      <c r="D36" s="22"/>
      <c r="E36" s="22"/>
      <c r="F36" s="22"/>
      <c r="G36" s="11"/>
      <c r="H36" s="57">
        <v>20</v>
      </c>
    </row>
    <row r="37" spans="1:12" ht="9" customHeight="1" x14ac:dyDescent="0.25">
      <c r="A37" s="23"/>
      <c r="B37" s="24"/>
      <c r="C37" s="24"/>
      <c r="D37" s="24"/>
      <c r="E37" s="24"/>
      <c r="F37" s="24"/>
      <c r="G37" s="11"/>
      <c r="H37" s="58"/>
    </row>
    <row r="38" spans="1:12" x14ac:dyDescent="0.25">
      <c r="A38" s="40" t="s">
        <v>5</v>
      </c>
      <c r="B38" s="41"/>
      <c r="C38" s="41"/>
      <c r="D38" s="41"/>
      <c r="E38" s="41"/>
      <c r="F38" s="41"/>
      <c r="G38" s="35"/>
      <c r="H38" s="42">
        <f>PV(H34/H35,H35*H36,H33*(-1))</f>
        <v>-3794.1984683703681</v>
      </c>
    </row>
    <row r="39" spans="1:12" ht="11.25" customHeight="1" x14ac:dyDescent="0.25">
      <c r="A39" s="44"/>
      <c r="B39" s="45"/>
      <c r="C39" s="45"/>
      <c r="D39" s="45"/>
      <c r="E39" s="45"/>
      <c r="F39" s="45"/>
      <c r="G39" s="11"/>
      <c r="H39" s="42"/>
    </row>
    <row r="40" spans="1:12" x14ac:dyDescent="0.25">
      <c r="A40" s="25" t="s">
        <v>9</v>
      </c>
      <c r="B40" s="11"/>
      <c r="C40" s="11"/>
      <c r="D40" s="11"/>
      <c r="E40" s="11"/>
      <c r="F40" s="11"/>
      <c r="G40" s="11"/>
      <c r="H40" s="28">
        <v>20000</v>
      </c>
    </row>
    <row r="41" spans="1:12" ht="11.25" customHeight="1" x14ac:dyDescent="0.25">
      <c r="A41" s="25"/>
      <c r="B41" s="11"/>
      <c r="C41" s="11"/>
      <c r="D41" s="11"/>
      <c r="E41" s="11"/>
      <c r="F41" s="11"/>
      <c r="G41" s="11"/>
      <c r="H41" s="55"/>
    </row>
    <row r="42" spans="1:12" x14ac:dyDescent="0.25">
      <c r="A42" s="46" t="s">
        <v>10</v>
      </c>
      <c r="B42" s="35"/>
      <c r="C42" s="35"/>
      <c r="D42" s="35"/>
      <c r="E42" s="35"/>
      <c r="F42" s="35"/>
      <c r="G42" s="35"/>
      <c r="H42" s="47" t="str">
        <f>IF(H38&gt;=H40,"SI","NO")</f>
        <v>NO</v>
      </c>
    </row>
    <row r="43" spans="1:12" x14ac:dyDescent="0.25">
      <c r="A43" s="50" t="s">
        <v>12</v>
      </c>
      <c r="B43" s="26"/>
      <c r="C43" s="26"/>
      <c r="D43" s="26"/>
      <c r="E43" s="26"/>
      <c r="F43" s="26"/>
      <c r="G43" s="26"/>
      <c r="H43" s="39"/>
    </row>
    <row r="46" spans="1:12" ht="24.75" customHeight="1" thickBot="1" x14ac:dyDescent="0.3">
      <c r="A46" s="109" t="s">
        <v>34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</row>
    <row r="47" spans="1:12" ht="47.25" customHeight="1" x14ac:dyDescent="0.25">
      <c r="A47" s="78" t="s">
        <v>39</v>
      </c>
      <c r="B47" s="86"/>
      <c r="C47" s="86"/>
      <c r="D47" s="87"/>
      <c r="E47" s="64"/>
      <c r="F47" s="111" t="s">
        <v>51</v>
      </c>
      <c r="G47" s="112"/>
      <c r="H47" s="113"/>
      <c r="I47" s="96"/>
      <c r="J47" s="106" t="s">
        <v>37</v>
      </c>
      <c r="K47" s="107" t="s">
        <v>1</v>
      </c>
      <c r="L47" s="108" t="s">
        <v>38</v>
      </c>
    </row>
    <row r="48" spans="1:12" ht="45.75" x14ac:dyDescent="0.25">
      <c r="A48" s="79" t="s">
        <v>17</v>
      </c>
      <c r="B48" s="64" t="s">
        <v>18</v>
      </c>
      <c r="C48" s="64" t="s">
        <v>19</v>
      </c>
      <c r="D48" s="80" t="s">
        <v>20</v>
      </c>
      <c r="E48" s="65"/>
      <c r="F48" s="83"/>
      <c r="G48" s="11"/>
      <c r="H48" s="11"/>
      <c r="I48" s="11"/>
      <c r="J48" s="68">
        <v>1</v>
      </c>
      <c r="K48" s="68">
        <v>1</v>
      </c>
      <c r="L48" s="88"/>
    </row>
    <row r="49" spans="1:12" x14ac:dyDescent="0.25">
      <c r="A49" s="81">
        <v>2010</v>
      </c>
      <c r="B49" s="65">
        <f>+C49/12</f>
        <v>445.8241666666666</v>
      </c>
      <c r="C49" s="65">
        <f>+D49*13</f>
        <v>5349.8899999999994</v>
      </c>
      <c r="D49" s="82">
        <v>411.53</v>
      </c>
      <c r="E49" s="65"/>
      <c r="F49" s="83" t="s">
        <v>21</v>
      </c>
      <c r="G49" s="94">
        <f>+G19</f>
        <v>4</v>
      </c>
      <c r="H49" s="67">
        <f>VLOOKUP(G49,J48:K57,2,FALSE)</f>
        <v>2.46</v>
      </c>
      <c r="I49" s="11"/>
      <c r="J49" s="68">
        <v>2</v>
      </c>
      <c r="K49" s="68">
        <v>1.57</v>
      </c>
      <c r="L49" s="88"/>
    </row>
    <row r="50" spans="1:12" x14ac:dyDescent="0.25">
      <c r="A50" s="81">
        <v>2011</v>
      </c>
      <c r="B50" s="65">
        <f t="shared" ref="B50:B64" si="0">+C50/12</f>
        <v>452.96333333333337</v>
      </c>
      <c r="C50" s="65">
        <f t="shared" ref="C50:C64" si="1">+D50*13</f>
        <v>5435.56</v>
      </c>
      <c r="D50" s="82">
        <v>418.12</v>
      </c>
      <c r="E50" s="65"/>
      <c r="F50" s="83" t="s">
        <v>22</v>
      </c>
      <c r="G50" s="66"/>
      <c r="H50" s="69"/>
      <c r="I50" s="11"/>
      <c r="J50" s="68">
        <v>3</v>
      </c>
      <c r="K50" s="68">
        <v>2.04</v>
      </c>
      <c r="L50" s="88"/>
    </row>
    <row r="51" spans="1:12" x14ac:dyDescent="0.25">
      <c r="A51" s="81">
        <v>2012</v>
      </c>
      <c r="B51" s="65">
        <f t="shared" si="0"/>
        <v>464.75</v>
      </c>
      <c r="C51" s="65">
        <f t="shared" si="1"/>
        <v>5577</v>
      </c>
      <c r="D51" s="82">
        <v>429</v>
      </c>
      <c r="E51" s="65"/>
      <c r="F51" s="83" t="s">
        <v>23</v>
      </c>
      <c r="G51" s="66"/>
      <c r="H51" s="69" t="str">
        <f t="shared" ref="H50:H55" si="2">IF(G51="x",L59,"")</f>
        <v/>
      </c>
      <c r="I51" s="11"/>
      <c r="J51" s="68">
        <v>4</v>
      </c>
      <c r="K51" s="68">
        <v>2.46</v>
      </c>
      <c r="L51" s="88"/>
    </row>
    <row r="52" spans="1:12" x14ac:dyDescent="0.25">
      <c r="A52" s="81">
        <v>2013</v>
      </c>
      <c r="B52" s="65">
        <f t="shared" si="0"/>
        <v>479.15833333333336</v>
      </c>
      <c r="C52" s="65">
        <f t="shared" si="1"/>
        <v>5749.9000000000005</v>
      </c>
      <c r="D52" s="82">
        <v>442.3</v>
      </c>
      <c r="E52" s="65"/>
      <c r="F52" s="83" t="s">
        <v>24</v>
      </c>
      <c r="G52" s="66"/>
      <c r="H52" s="69" t="str">
        <f t="shared" si="2"/>
        <v/>
      </c>
      <c r="I52" s="11"/>
      <c r="J52" s="68">
        <v>5</v>
      </c>
      <c r="K52" s="68">
        <v>2.85</v>
      </c>
      <c r="L52" s="88"/>
    </row>
    <row r="53" spans="1:12" x14ac:dyDescent="0.25">
      <c r="A53" s="81">
        <v>2014</v>
      </c>
      <c r="B53" s="65">
        <f t="shared" si="0"/>
        <v>484.43416666666667</v>
      </c>
      <c r="C53" s="65">
        <f t="shared" si="1"/>
        <v>5813.21</v>
      </c>
      <c r="D53" s="82">
        <v>447.17</v>
      </c>
      <c r="E53" s="65"/>
      <c r="F53" s="83" t="s">
        <v>25</v>
      </c>
      <c r="G53" s="66"/>
      <c r="H53" s="69" t="str">
        <f t="shared" si="2"/>
        <v/>
      </c>
      <c r="I53" s="11"/>
      <c r="J53" s="68">
        <v>6</v>
      </c>
      <c r="K53" s="68">
        <f>+K52+0.35</f>
        <v>3.2</v>
      </c>
      <c r="L53" s="88"/>
    </row>
    <row r="54" spans="1:12" x14ac:dyDescent="0.25">
      <c r="A54" s="81">
        <v>2015</v>
      </c>
      <c r="B54" s="65">
        <f t="shared" si="0"/>
        <v>485.40916666666664</v>
      </c>
      <c r="C54" s="65">
        <f t="shared" si="1"/>
        <v>5824.91</v>
      </c>
      <c r="D54" s="82">
        <v>448.07</v>
      </c>
      <c r="E54" s="65"/>
      <c r="F54" s="83" t="s">
        <v>26</v>
      </c>
      <c r="G54" s="66" t="s">
        <v>53</v>
      </c>
      <c r="H54" s="114">
        <v>0.2</v>
      </c>
      <c r="I54" s="11"/>
      <c r="J54" s="68">
        <v>7</v>
      </c>
      <c r="K54" s="68">
        <f>+K53+0.35</f>
        <v>3.5500000000000003</v>
      </c>
      <c r="L54" s="88"/>
    </row>
    <row r="55" spans="1:12" x14ac:dyDescent="0.25">
      <c r="A55" s="81">
        <v>2016</v>
      </c>
      <c r="B55" s="65">
        <f t="shared" si="0"/>
        <v>485.40916666666664</v>
      </c>
      <c r="C55" s="65">
        <f t="shared" si="1"/>
        <v>5824.91</v>
      </c>
      <c r="D55" s="82">
        <v>448.07</v>
      </c>
      <c r="E55" s="65"/>
      <c r="F55" s="83" t="s">
        <v>27</v>
      </c>
      <c r="G55" s="66"/>
      <c r="H55" s="69" t="str">
        <f t="shared" si="2"/>
        <v/>
      </c>
      <c r="I55" s="11"/>
      <c r="J55" s="68">
        <v>8</v>
      </c>
      <c r="K55" s="68">
        <f t="shared" ref="K55:K57" si="3">+K54+0.35</f>
        <v>3.9000000000000004</v>
      </c>
      <c r="L55" s="88"/>
    </row>
    <row r="56" spans="1:12" x14ac:dyDescent="0.25">
      <c r="A56" s="81">
        <v>2017</v>
      </c>
      <c r="B56" s="65">
        <f t="shared" si="0"/>
        <v>485.40916666666664</v>
      </c>
      <c r="C56" s="65">
        <f t="shared" si="1"/>
        <v>5824.91</v>
      </c>
      <c r="D56" s="82">
        <v>448.07</v>
      </c>
      <c r="E56" s="65"/>
      <c r="F56" s="84" t="s">
        <v>28</v>
      </c>
      <c r="G56" s="60"/>
      <c r="H56" s="61">
        <f>SUM(H49:H55)</f>
        <v>2.66</v>
      </c>
      <c r="I56" s="11"/>
      <c r="J56" s="68">
        <v>9</v>
      </c>
      <c r="K56" s="68">
        <f t="shared" si="3"/>
        <v>4.25</v>
      </c>
      <c r="L56" s="88"/>
    </row>
    <row r="57" spans="1:12" x14ac:dyDescent="0.25">
      <c r="A57" s="81">
        <v>2018</v>
      </c>
      <c r="B57" s="65">
        <f t="shared" si="0"/>
        <v>490.75</v>
      </c>
      <c r="C57" s="65">
        <f t="shared" si="1"/>
        <v>5889</v>
      </c>
      <c r="D57" s="82">
        <v>453</v>
      </c>
      <c r="E57" s="65"/>
      <c r="F57" s="83"/>
      <c r="G57" s="70"/>
      <c r="H57" s="71"/>
      <c r="I57" s="11"/>
      <c r="J57" s="68">
        <v>10</v>
      </c>
      <c r="K57" s="68">
        <f t="shared" si="3"/>
        <v>4.5999999999999996</v>
      </c>
      <c r="L57" s="88"/>
    </row>
    <row r="58" spans="1:12" x14ac:dyDescent="0.25">
      <c r="A58" s="81">
        <v>2019</v>
      </c>
      <c r="B58" s="65">
        <f t="shared" si="0"/>
        <v>496.15583333333331</v>
      </c>
      <c r="C58" s="65">
        <f t="shared" si="1"/>
        <v>5953.87</v>
      </c>
      <c r="D58" s="82">
        <v>457.99</v>
      </c>
      <c r="E58" s="65"/>
      <c r="F58" s="83"/>
      <c r="G58" s="70"/>
      <c r="H58" s="71"/>
      <c r="I58" s="11"/>
      <c r="J58" s="68" t="s">
        <v>29</v>
      </c>
      <c r="K58" s="68"/>
      <c r="L58" s="88">
        <v>0.5</v>
      </c>
    </row>
    <row r="59" spans="1:12" x14ac:dyDescent="0.25">
      <c r="A59" s="81">
        <v>2020</v>
      </c>
      <c r="B59" s="65">
        <f t="shared" si="0"/>
        <v>498.14916666666664</v>
      </c>
      <c r="C59" s="65">
        <f t="shared" si="1"/>
        <v>5977.79</v>
      </c>
      <c r="D59" s="82">
        <v>459.83</v>
      </c>
      <c r="E59" s="63"/>
      <c r="F59" s="83"/>
      <c r="G59" s="70"/>
      <c r="H59" s="71"/>
      <c r="I59" s="11"/>
      <c r="J59" s="68" t="s">
        <v>30</v>
      </c>
      <c r="K59" s="68"/>
      <c r="L59" s="88">
        <v>0.2</v>
      </c>
    </row>
    <row r="60" spans="1:12" x14ac:dyDescent="0.25">
      <c r="A60" s="81">
        <v>2021</v>
      </c>
      <c r="B60" s="65">
        <f t="shared" si="0"/>
        <v>498.6366666666666</v>
      </c>
      <c r="C60" s="65">
        <f t="shared" si="1"/>
        <v>5983.6399999999994</v>
      </c>
      <c r="D60" s="82">
        <v>460.28</v>
      </c>
      <c r="E60" s="65"/>
      <c r="F60" s="83"/>
      <c r="G60" s="70"/>
      <c r="H60" s="71"/>
      <c r="I60" s="11"/>
      <c r="J60" s="68" t="s">
        <v>31</v>
      </c>
      <c r="K60" s="68"/>
      <c r="L60" s="88">
        <v>0.35</v>
      </c>
    </row>
    <row r="61" spans="1:12" x14ac:dyDescent="0.25">
      <c r="A61" s="81">
        <v>2022</v>
      </c>
      <c r="B61" s="65">
        <v>507.12</v>
      </c>
      <c r="C61" s="65">
        <v>6085.43</v>
      </c>
      <c r="D61" s="82">
        <v>468.11</v>
      </c>
      <c r="E61" s="65"/>
      <c r="F61" s="83"/>
      <c r="G61" s="70"/>
      <c r="H61" s="71"/>
      <c r="I61" s="11"/>
      <c r="J61" s="68" t="s">
        <v>32</v>
      </c>
      <c r="K61" s="68"/>
      <c r="L61" s="88">
        <v>0.5</v>
      </c>
    </row>
    <row r="62" spans="1:12" x14ac:dyDescent="0.25">
      <c r="A62" s="81">
        <v>2023</v>
      </c>
      <c r="B62" s="65">
        <f t="shared" si="0"/>
        <v>0</v>
      </c>
      <c r="C62" s="65">
        <f t="shared" si="1"/>
        <v>0</v>
      </c>
      <c r="D62" s="82"/>
      <c r="E62" s="11"/>
      <c r="F62" s="83"/>
      <c r="G62" s="70"/>
      <c r="H62" s="71"/>
      <c r="I62" s="11"/>
      <c r="J62" s="68" t="s">
        <v>33</v>
      </c>
      <c r="K62" s="68"/>
      <c r="L62" s="88">
        <v>0.2</v>
      </c>
    </row>
    <row r="63" spans="1:12" x14ac:dyDescent="0.25">
      <c r="A63" s="81">
        <v>2024</v>
      </c>
      <c r="B63" s="65">
        <f t="shared" si="0"/>
        <v>0</v>
      </c>
      <c r="C63" s="65">
        <f t="shared" si="1"/>
        <v>0</v>
      </c>
      <c r="D63" s="82"/>
      <c r="E63" s="11"/>
      <c r="F63" s="83"/>
      <c r="G63" s="70"/>
      <c r="H63" s="71"/>
      <c r="I63" s="11"/>
      <c r="J63" s="68" t="s">
        <v>40</v>
      </c>
      <c r="K63" s="68"/>
      <c r="L63" s="88">
        <v>0.3</v>
      </c>
    </row>
    <row r="64" spans="1:12" x14ac:dyDescent="0.25">
      <c r="A64" s="98">
        <v>2025</v>
      </c>
      <c r="B64" s="99">
        <f t="shared" si="0"/>
        <v>0</v>
      </c>
      <c r="C64" s="99">
        <f t="shared" si="1"/>
        <v>0</v>
      </c>
      <c r="D64" s="100"/>
      <c r="E64" s="26"/>
      <c r="F64" s="101"/>
      <c r="G64" s="102"/>
      <c r="H64" s="103"/>
      <c r="I64" s="26"/>
      <c r="J64" s="104"/>
      <c r="K64" s="104"/>
      <c r="L64" s="105"/>
    </row>
    <row r="65" spans="7:8" x14ac:dyDescent="0.25">
      <c r="G65" s="62"/>
      <c r="H65" s="59"/>
    </row>
    <row r="66" spans="7:8" x14ac:dyDescent="0.25">
      <c r="G66" s="62"/>
      <c r="H66" s="59"/>
    </row>
  </sheetData>
  <protectedRanges>
    <protectedRange sqref="H36" name="Intervallo4"/>
    <protectedRange sqref="H34" name="Intervallo2"/>
    <protectedRange sqref="H33" name="Intervallo1"/>
    <protectedRange sqref="H35" name="Intervallo3"/>
  </protectedRanges>
  <mergeCells count="2">
    <mergeCell ref="A46:L46"/>
    <mergeCell ref="F47:H47"/>
  </mergeCells>
  <pageMargins left="0.7" right="0.7" top="0.34" bottom="0.25" header="0.19" footer="0.17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Utente</cp:lastModifiedBy>
  <cp:lastPrinted>2021-01-22T07:50:50Z</cp:lastPrinted>
  <dcterms:created xsi:type="dcterms:W3CDTF">2015-06-05T18:19:34Z</dcterms:created>
  <dcterms:modified xsi:type="dcterms:W3CDTF">2022-07-28T14:55:04Z</dcterms:modified>
</cp:coreProperties>
</file>